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5" r:id="rId1"/>
    <sheet name="居民纳税人工资薪金" sheetId="1" r:id="rId2"/>
    <sheet name="年终一次性奖金" sheetId="2" r:id="rId3"/>
    <sheet name="离职补偿" sheetId="3" r:id="rId4"/>
    <sheet name="劳务费倒算（非居民）" sheetId="4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G1" authorId="0">
      <text>
        <r>
          <rPr>
            <b/>
            <sz val="9"/>
            <rFont val="宋体"/>
            <charset val="134"/>
          </rPr>
          <t>按照实际社保公积金比率修改</t>
        </r>
      </text>
    </comment>
    <comment ref="H1" authorId="0">
      <text>
        <r>
          <rPr>
            <b/>
            <sz val="9"/>
            <rFont val="宋体"/>
            <charset val="134"/>
          </rPr>
          <t>按照实际扣缴专项附加扣除填写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各地区免税额，一般为三倍社平*12
部分地区单独发布
</t>
        </r>
      </text>
    </comment>
  </commentList>
</comments>
</file>

<file path=xl/sharedStrings.xml><?xml version="1.0" encoding="utf-8"?>
<sst xmlns="http://schemas.openxmlformats.org/spreadsheetml/2006/main" count="43" uniqueCount="41">
  <si>
    <t>月数</t>
  </si>
  <si>
    <t>本月工资总计</t>
  </si>
  <si>
    <t>五险一金累计</t>
  </si>
  <si>
    <t>专项附加累计</t>
  </si>
  <si>
    <t>工资总额累计</t>
  </si>
  <si>
    <t>免税额累计</t>
  </si>
  <si>
    <t>本月五险一金</t>
  </si>
  <si>
    <t>本月专项扣除</t>
  </si>
  <si>
    <t>税前收入</t>
  </si>
  <si>
    <t>免税额</t>
  </si>
  <si>
    <t>应纳税所得</t>
  </si>
  <si>
    <t>税率</t>
  </si>
  <si>
    <t>速算扣除数</t>
  </si>
  <si>
    <t>个人所得税</t>
  </si>
  <si>
    <t>预交个税累计</t>
  </si>
  <si>
    <t>本月应交个税</t>
  </si>
  <si>
    <t>税后实发</t>
  </si>
  <si>
    <t>年终奖</t>
  </si>
  <si>
    <r>
      <rPr>
        <sz val="11"/>
        <rFont val="Arial"/>
        <charset val="134"/>
      </rPr>
      <t>13</t>
    </r>
    <r>
      <rPr>
        <sz val="11"/>
        <rFont val="宋体"/>
        <charset val="134"/>
      </rPr>
      <t>薪</t>
    </r>
  </si>
  <si>
    <t>年度奖金</t>
  </si>
  <si>
    <t>速算</t>
  </si>
  <si>
    <t>个税</t>
  </si>
  <si>
    <t>税后年终奖</t>
  </si>
  <si>
    <t>离职金总额</t>
  </si>
  <si>
    <t>报税地离职费免税标准</t>
  </si>
  <si>
    <t>免税标准</t>
  </si>
  <si>
    <t>个税计算</t>
  </si>
  <si>
    <t>应缴个税</t>
  </si>
  <si>
    <t>税后离职金</t>
  </si>
  <si>
    <t>Severance Payment</t>
  </si>
  <si>
    <t>Deduction</t>
  </si>
  <si>
    <t>Net Severance for IIT purpose</t>
  </si>
  <si>
    <t>Standard Personal Allowance</t>
  </si>
  <si>
    <t>Taxable Severance</t>
  </si>
  <si>
    <t xml:space="preserve"> Tax Rate</t>
  </si>
  <si>
    <t>Quick Reckoning Deduction</t>
  </si>
  <si>
    <t>IIT Withholding</t>
  </si>
  <si>
    <t>Net severance payment</t>
  </si>
  <si>
    <t>税后劳务</t>
  </si>
  <si>
    <t>倒算应纳税所得</t>
  </si>
  <si>
    <t>倒推劳务费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</si>
</sst>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sz val="11"/>
      <name val="宋体"/>
      <charset val="134"/>
    </font>
    <font>
      <b/>
      <sz val="11"/>
      <color rgb="FFFF0000"/>
      <name val="Arial"/>
      <charset val="134"/>
    </font>
    <font>
      <b/>
      <sz val="11"/>
      <name val="Arial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14" applyNumberFormat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8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 wrapText="1"/>
      <protection hidden="1"/>
    </xf>
    <xf numFmtId="0" fontId="2" fillId="3" borderId="6" xfId="0" applyFont="1" applyFill="1" applyBorder="1" applyAlignment="1" applyProtection="1">
      <alignment horizontal="center" wrapText="1"/>
      <protection hidden="1"/>
    </xf>
    <xf numFmtId="176" fontId="2" fillId="4" borderId="1" xfId="0" applyNumberFormat="1" applyFont="1" applyFill="1" applyBorder="1"/>
    <xf numFmtId="176" fontId="2" fillId="0" borderId="1" xfId="0" applyNumberFormat="1" applyFont="1" applyBorder="1"/>
    <xf numFmtId="43" fontId="3" fillId="5" borderId="7" xfId="1" applyFont="1" applyFill="1" applyBorder="1" applyAlignment="1">
      <alignment horizontal="center" vertical="center"/>
    </xf>
    <xf numFmtId="43" fontId="4" fillId="5" borderId="7" xfId="1" applyFont="1" applyFill="1" applyBorder="1" applyAlignment="1">
      <alignment horizontal="center" vertical="center"/>
    </xf>
    <xf numFmtId="177" fontId="3" fillId="0" borderId="0" xfId="49" applyNumberFormat="1" applyFont="1" applyAlignment="1">
      <alignment horizontal="center"/>
    </xf>
    <xf numFmtId="177" fontId="5" fillId="6" borderId="0" xfId="49" applyNumberFormat="1" applyFont="1" applyFill="1" applyAlignment="1">
      <alignment horizontal="center"/>
    </xf>
    <xf numFmtId="177" fontId="6" fillId="0" borderId="0" xfId="49" applyNumberFormat="1" applyFont="1" applyAlignment="1">
      <alignment horizontal="center"/>
    </xf>
    <xf numFmtId="0" fontId="7" fillId="7" borderId="8" xfId="49" applyFont="1" applyFill="1" applyBorder="1" applyAlignment="1">
      <alignment horizontal="center" vertical="center" wrapText="1"/>
    </xf>
    <xf numFmtId="0" fontId="7" fillId="8" borderId="8" xfId="49" applyFont="1" applyFill="1" applyBorder="1" applyAlignment="1">
      <alignment horizontal="center" vertical="center" wrapText="1"/>
    </xf>
    <xf numFmtId="0" fontId="7" fillId="7" borderId="9" xfId="49" applyFont="1" applyFill="1" applyBorder="1" applyAlignment="1">
      <alignment horizontal="center" vertical="center" wrapText="1"/>
    </xf>
    <xf numFmtId="0" fontId="7" fillId="8" borderId="9" xfId="49" applyFont="1" applyFill="1" applyBorder="1" applyAlignment="1">
      <alignment horizontal="center" vertical="center" wrapText="1"/>
    </xf>
    <xf numFmtId="0" fontId="6" fillId="6" borderId="0" xfId="49" applyFont="1" applyFill="1" applyAlignment="1">
      <alignment horizontal="center"/>
    </xf>
    <xf numFmtId="177" fontId="6" fillId="6" borderId="0" xfId="49" applyNumberFormat="1" applyFont="1" applyFill="1" applyAlignment="1">
      <alignment horizontal="center"/>
    </xf>
    <xf numFmtId="177" fontId="6" fillId="9" borderId="0" xfId="49" applyNumberFormat="1" applyFont="1" applyFill="1" applyAlignment="1">
      <alignment horizontal="center"/>
    </xf>
    <xf numFmtId="177" fontId="6" fillId="10" borderId="0" xfId="49" applyNumberFormat="1" applyFont="1" applyFill="1" applyAlignment="1">
      <alignment horizontal="center"/>
    </xf>
    <xf numFmtId="0" fontId="4" fillId="11" borderId="9" xfId="49" applyFont="1" applyFill="1" applyBorder="1" applyAlignment="1">
      <alignment horizontal="center" vertical="center"/>
    </xf>
    <xf numFmtId="43" fontId="3" fillId="11" borderId="9" xfId="1" applyFont="1" applyFill="1" applyBorder="1" applyAlignment="1">
      <alignment horizontal="center" vertical="center"/>
    </xf>
    <xf numFmtId="0" fontId="3" fillId="11" borderId="9" xfId="49" applyFont="1" applyFill="1" applyBorder="1" applyAlignment="1">
      <alignment horizontal="center" vertical="center" wrapText="1"/>
    </xf>
    <xf numFmtId="43" fontId="3" fillId="11" borderId="9" xfId="1" applyFont="1" applyFill="1" applyBorder="1" applyAlignment="1">
      <alignment horizontal="center" vertical="center" wrapText="1"/>
    </xf>
    <xf numFmtId="43" fontId="3" fillId="11" borderId="10" xfId="1" applyFont="1" applyFill="1" applyBorder="1" applyAlignment="1">
      <alignment horizontal="center" vertical="center" wrapText="1"/>
    </xf>
    <xf numFmtId="177" fontId="3" fillId="6" borderId="0" xfId="49" applyNumberFormat="1" applyFont="1" applyFill="1" applyAlignment="1">
      <alignment horizontal="center"/>
    </xf>
    <xf numFmtId="177" fontId="3" fillId="10" borderId="0" xfId="49" applyNumberFormat="1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0</xdr:row>
      <xdr:rowOff>7620</xdr:rowOff>
    </xdr:from>
    <xdr:to>
      <xdr:col>16</xdr:col>
      <xdr:colOff>312420</xdr:colOff>
      <xdr:row>37</xdr:row>
      <xdr:rowOff>133350</xdr:rowOff>
    </xdr:to>
    <xdr:pic>
      <xdr:nvPicPr>
        <xdr:cNvPr id="2" name="图片 1" descr="资料包二维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7620"/>
          <a:ext cx="10058400" cy="6892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selection activeCell="P18" sqref="P18"/>
    </sheetView>
  </sheetViews>
  <sheetFormatPr defaultColWidth="9" defaultRowHeight="14.4"/>
  <cols>
    <col min="1" max="1" width="10.2685185185185" customWidth="1"/>
    <col min="2" max="9" width="15.0648148148148" customWidth="1"/>
    <col min="10" max="10" width="11.2685185185185" customWidth="1"/>
    <col min="11" max="11" width="13.5277777777778" customWidth="1"/>
    <col min="13" max="13" width="13.9259259259259" customWidth="1"/>
    <col min="14" max="14" width="14.7314814814815" customWidth="1"/>
    <col min="15" max="17" width="15.0648148148148" customWidth="1"/>
  </cols>
  <sheetData>
    <row r="1" ht="15.15" spans="1:17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8" t="s">
        <v>6</v>
      </c>
      <c r="H1" s="18" t="s">
        <v>7</v>
      </c>
      <c r="I1" s="23" t="s">
        <v>8</v>
      </c>
      <c r="J1" s="23" t="s">
        <v>9</v>
      </c>
      <c r="K1" s="24" t="s">
        <v>10</v>
      </c>
      <c r="L1" s="25" t="s">
        <v>11</v>
      </c>
      <c r="M1" s="26" t="s">
        <v>12</v>
      </c>
      <c r="N1" s="27" t="s">
        <v>13</v>
      </c>
      <c r="O1" s="18" t="s">
        <v>14</v>
      </c>
      <c r="P1" s="27" t="s">
        <v>15</v>
      </c>
      <c r="Q1" s="27" t="s">
        <v>16</v>
      </c>
    </row>
    <row r="2" spans="1:17">
      <c r="A2" s="19">
        <v>202301</v>
      </c>
      <c r="B2" s="20">
        <v>20000</v>
      </c>
      <c r="C2" s="21">
        <v>0</v>
      </c>
      <c r="D2" s="21">
        <v>0</v>
      </c>
      <c r="E2" s="21">
        <v>0</v>
      </c>
      <c r="F2" s="21">
        <v>0</v>
      </c>
      <c r="G2" s="20">
        <f>B2*0.225+3</f>
        <v>4503</v>
      </c>
      <c r="H2" s="20">
        <v>3500</v>
      </c>
      <c r="I2" s="20">
        <f>ROUND(B2+E2,2)-ROUND(C2+D2+F2+G2+H2,2)</f>
        <v>11997</v>
      </c>
      <c r="J2" s="28">
        <v>5000</v>
      </c>
      <c r="K2" s="12">
        <f>IF(I2-J2&gt;0,I2-J2,0)</f>
        <v>6997</v>
      </c>
      <c r="L2" s="12">
        <f>IF(K2=0,0,IF(K2&lt;36000,0.03,IF(K2&lt;144000,0.1,IF(K2&lt;300000,0.2,IF(K2&lt;420000,0.25,IF(K2&lt;660000,0.3,IF(K2&lt;960000,0.35,0.45)))))))</f>
        <v>0.03</v>
      </c>
      <c r="M2" s="12">
        <f>IF(L2=0,0,IF(L2=0.03,0,IF(L2=0.1,2520,IF(L2=0.2,16920,IF(L2=0.25,31920,IF(L2=0.3,52920,IF(L2=0.35,85920,181920)))))))</f>
        <v>0</v>
      </c>
      <c r="N2" s="13">
        <f>ROUND(K2*L2-M2,2)</f>
        <v>209.91</v>
      </c>
      <c r="O2" s="20">
        <v>0</v>
      </c>
      <c r="P2" s="20">
        <f>N2-O2</f>
        <v>209.91</v>
      </c>
      <c r="Q2" s="20">
        <f>B2-G2-P2</f>
        <v>15287.09</v>
      </c>
    </row>
    <row r="3" spans="1:17">
      <c r="A3" s="19">
        <v>202302</v>
      </c>
      <c r="B3" s="20">
        <v>20000</v>
      </c>
      <c r="C3" s="21">
        <f>C2+G2</f>
        <v>4503</v>
      </c>
      <c r="D3" s="21">
        <f>D2+H2</f>
        <v>3500</v>
      </c>
      <c r="E3" s="21">
        <f>B2+E2</f>
        <v>20000</v>
      </c>
      <c r="F3" s="21">
        <f>F2+J2</f>
        <v>5000</v>
      </c>
      <c r="G3" s="20">
        <f t="shared" ref="G3:G13" si="0">B3*0.225+3</f>
        <v>4503</v>
      </c>
      <c r="H3" s="20">
        <v>3500</v>
      </c>
      <c r="I3" s="20">
        <f>ROUND(B3+E3,2)-ROUND(C3+D3+F3+G3+H3,2)</f>
        <v>18994</v>
      </c>
      <c r="J3" s="28">
        <v>5000</v>
      </c>
      <c r="K3" s="12">
        <f t="shared" ref="K3:K13" si="1">IF(I3-J3&gt;0,I3-J3,0)</f>
        <v>13994</v>
      </c>
      <c r="L3" s="12">
        <f t="shared" ref="L3:L13" si="2">IF(K3=0,0,IF(K3&lt;36000,0.03,IF(K3&lt;144000,0.1,IF(K3&lt;300000,0.2,IF(K3&lt;420000,0.25,IF(K3&lt;660000,0.3,IF(K3&lt;960000,0.35,0.45)))))))</f>
        <v>0.03</v>
      </c>
      <c r="M3" s="12">
        <f t="shared" ref="M3:M13" si="3">IF(L3=0,0,IF(L3=0.03,0,IF(L3=0.1,2520,IF(L3=0.2,16920,IF(L3=0.25,31920,IF(L3=0.3,52920,IF(L3=0.35,85920,181920)))))))</f>
        <v>0</v>
      </c>
      <c r="N3" s="13">
        <f t="shared" ref="N3:N13" si="4">ROUND(K3*L3-M3,2)</f>
        <v>419.82</v>
      </c>
      <c r="O3" s="20">
        <f>N2</f>
        <v>209.91</v>
      </c>
      <c r="P3" s="20">
        <f t="shared" ref="P3:P13" si="5">N3-O3</f>
        <v>209.91</v>
      </c>
      <c r="Q3" s="20">
        <f t="shared" ref="Q3:Q13" si="6">B3-G3-P3</f>
        <v>15287.09</v>
      </c>
    </row>
    <row r="4" spans="1:17">
      <c r="A4" s="19">
        <v>202303</v>
      </c>
      <c r="B4" s="20">
        <v>20000</v>
      </c>
      <c r="C4" s="21">
        <f t="shared" ref="C4:C5" si="7">C3+G3</f>
        <v>9006</v>
      </c>
      <c r="D4" s="21">
        <f t="shared" ref="D4:D5" si="8">D3+H3</f>
        <v>7000</v>
      </c>
      <c r="E4" s="21">
        <f t="shared" ref="E4:E5" si="9">B3+E3</f>
        <v>40000</v>
      </c>
      <c r="F4" s="21">
        <f t="shared" ref="F4:F5" si="10">F3+J3</f>
        <v>10000</v>
      </c>
      <c r="G4" s="20">
        <f t="shared" si="0"/>
        <v>4503</v>
      </c>
      <c r="H4" s="20">
        <v>3500</v>
      </c>
      <c r="I4" s="20">
        <f t="shared" ref="I4:I13" si="11">ROUND(B4+E4,2)-ROUND(C4+D4+F4+G4+H4,2)</f>
        <v>25991</v>
      </c>
      <c r="J4" s="28">
        <v>5000</v>
      </c>
      <c r="K4" s="12">
        <f t="shared" si="1"/>
        <v>20991</v>
      </c>
      <c r="L4" s="12">
        <f t="shared" si="2"/>
        <v>0.03</v>
      </c>
      <c r="M4" s="12">
        <f t="shared" si="3"/>
        <v>0</v>
      </c>
      <c r="N4" s="13">
        <f t="shared" si="4"/>
        <v>629.73</v>
      </c>
      <c r="O4" s="20">
        <f>N3</f>
        <v>419.82</v>
      </c>
      <c r="P4" s="20">
        <f t="shared" si="5"/>
        <v>209.91</v>
      </c>
      <c r="Q4" s="20">
        <f t="shared" si="6"/>
        <v>15287.09</v>
      </c>
    </row>
    <row r="5" spans="1:17">
      <c r="A5" s="19">
        <v>202304</v>
      </c>
      <c r="B5" s="20">
        <v>20000</v>
      </c>
      <c r="C5" s="21">
        <f t="shared" si="7"/>
        <v>13509</v>
      </c>
      <c r="D5" s="21">
        <f t="shared" si="8"/>
        <v>10500</v>
      </c>
      <c r="E5" s="21">
        <f t="shared" si="9"/>
        <v>60000</v>
      </c>
      <c r="F5" s="21">
        <f t="shared" si="10"/>
        <v>15000</v>
      </c>
      <c r="G5" s="20">
        <f t="shared" si="0"/>
        <v>4503</v>
      </c>
      <c r="H5" s="20">
        <v>3500</v>
      </c>
      <c r="I5" s="20">
        <f t="shared" si="11"/>
        <v>32988</v>
      </c>
      <c r="J5" s="28">
        <v>5000</v>
      </c>
      <c r="K5" s="12">
        <f t="shared" si="1"/>
        <v>27988</v>
      </c>
      <c r="L5" s="12">
        <f t="shared" si="2"/>
        <v>0.03</v>
      </c>
      <c r="M5" s="12">
        <f t="shared" si="3"/>
        <v>0</v>
      </c>
      <c r="N5" s="13">
        <f t="shared" si="4"/>
        <v>839.64</v>
      </c>
      <c r="O5" s="20">
        <f t="shared" ref="O5:O13" si="12">N4</f>
        <v>629.73</v>
      </c>
      <c r="P5" s="20">
        <f t="shared" si="5"/>
        <v>209.91</v>
      </c>
      <c r="Q5" s="20">
        <f t="shared" si="6"/>
        <v>15287.09</v>
      </c>
    </row>
    <row r="6" spans="1:17">
      <c r="A6" s="19">
        <v>202305</v>
      </c>
      <c r="B6" s="20">
        <v>20000</v>
      </c>
      <c r="C6" s="21">
        <f t="shared" ref="C6:C13" si="13">C5+G5</f>
        <v>18012</v>
      </c>
      <c r="D6" s="21">
        <f t="shared" ref="D6:D13" si="14">D5+H5</f>
        <v>14000</v>
      </c>
      <c r="E6" s="21">
        <f t="shared" ref="E6:E13" si="15">B5+E5</f>
        <v>80000</v>
      </c>
      <c r="F6" s="21">
        <f t="shared" ref="F6:F13" si="16">F5+J5</f>
        <v>20000</v>
      </c>
      <c r="G6" s="20">
        <f t="shared" si="0"/>
        <v>4503</v>
      </c>
      <c r="H6" s="20">
        <v>3500</v>
      </c>
      <c r="I6" s="20">
        <f t="shared" si="11"/>
        <v>39985</v>
      </c>
      <c r="J6" s="28">
        <v>5000</v>
      </c>
      <c r="K6" s="12">
        <f t="shared" si="1"/>
        <v>34985</v>
      </c>
      <c r="L6" s="12">
        <f t="shared" si="2"/>
        <v>0.03</v>
      </c>
      <c r="M6" s="12">
        <f t="shared" si="3"/>
        <v>0</v>
      </c>
      <c r="N6" s="13">
        <f t="shared" si="4"/>
        <v>1049.55</v>
      </c>
      <c r="O6" s="20">
        <f t="shared" si="12"/>
        <v>839.64</v>
      </c>
      <c r="P6" s="20">
        <f t="shared" si="5"/>
        <v>209.91</v>
      </c>
      <c r="Q6" s="20">
        <f t="shared" si="6"/>
        <v>15287.09</v>
      </c>
    </row>
    <row r="7" spans="1:17">
      <c r="A7" s="19">
        <v>202306</v>
      </c>
      <c r="B7" s="20">
        <v>20000</v>
      </c>
      <c r="C7" s="21">
        <f t="shared" si="13"/>
        <v>22515</v>
      </c>
      <c r="D7" s="21">
        <f t="shared" si="14"/>
        <v>17500</v>
      </c>
      <c r="E7" s="21">
        <f t="shared" si="15"/>
        <v>100000</v>
      </c>
      <c r="F7" s="21">
        <f t="shared" si="16"/>
        <v>25000</v>
      </c>
      <c r="G7" s="20">
        <f t="shared" si="0"/>
        <v>4503</v>
      </c>
      <c r="H7" s="20">
        <v>3500</v>
      </c>
      <c r="I7" s="20">
        <f t="shared" si="11"/>
        <v>46982</v>
      </c>
      <c r="J7" s="28">
        <v>5000</v>
      </c>
      <c r="K7" s="12">
        <f t="shared" si="1"/>
        <v>41982</v>
      </c>
      <c r="L7" s="12">
        <f t="shared" si="2"/>
        <v>0.1</v>
      </c>
      <c r="M7" s="12">
        <f t="shared" si="3"/>
        <v>2520</v>
      </c>
      <c r="N7" s="13">
        <f t="shared" si="4"/>
        <v>1678.2</v>
      </c>
      <c r="O7" s="20">
        <f t="shared" si="12"/>
        <v>1049.55</v>
      </c>
      <c r="P7" s="20">
        <f t="shared" si="5"/>
        <v>628.65</v>
      </c>
      <c r="Q7" s="20">
        <f t="shared" si="6"/>
        <v>14868.35</v>
      </c>
    </row>
    <row r="8" spans="1:17">
      <c r="A8" s="19">
        <v>202307</v>
      </c>
      <c r="B8" s="20">
        <v>20000</v>
      </c>
      <c r="C8" s="21">
        <f t="shared" si="13"/>
        <v>27018</v>
      </c>
      <c r="D8" s="21">
        <f t="shared" si="14"/>
        <v>21000</v>
      </c>
      <c r="E8" s="21">
        <f t="shared" si="15"/>
        <v>120000</v>
      </c>
      <c r="F8" s="21">
        <f t="shared" si="16"/>
        <v>30000</v>
      </c>
      <c r="G8" s="20">
        <f t="shared" si="0"/>
        <v>4503</v>
      </c>
      <c r="H8" s="20">
        <v>3500</v>
      </c>
      <c r="I8" s="20">
        <f t="shared" si="11"/>
        <v>53979</v>
      </c>
      <c r="J8" s="28">
        <v>5000</v>
      </c>
      <c r="K8" s="12">
        <f t="shared" si="1"/>
        <v>48979</v>
      </c>
      <c r="L8" s="12">
        <f t="shared" si="2"/>
        <v>0.1</v>
      </c>
      <c r="M8" s="12">
        <f t="shared" si="3"/>
        <v>2520</v>
      </c>
      <c r="N8" s="13">
        <f t="shared" si="4"/>
        <v>2377.9</v>
      </c>
      <c r="O8" s="20">
        <f t="shared" si="12"/>
        <v>1678.2</v>
      </c>
      <c r="P8" s="20">
        <f t="shared" si="5"/>
        <v>699.7</v>
      </c>
      <c r="Q8" s="20">
        <f t="shared" si="6"/>
        <v>14797.3</v>
      </c>
    </row>
    <row r="9" spans="1:17">
      <c r="A9" s="19">
        <v>202308</v>
      </c>
      <c r="B9" s="20">
        <v>20000</v>
      </c>
      <c r="C9" s="21">
        <f t="shared" si="13"/>
        <v>31521</v>
      </c>
      <c r="D9" s="21">
        <f t="shared" si="14"/>
        <v>24500</v>
      </c>
      <c r="E9" s="21">
        <f t="shared" si="15"/>
        <v>140000</v>
      </c>
      <c r="F9" s="21">
        <f t="shared" si="16"/>
        <v>35000</v>
      </c>
      <c r="G9" s="20">
        <f t="shared" si="0"/>
        <v>4503</v>
      </c>
      <c r="H9" s="20">
        <v>3500</v>
      </c>
      <c r="I9" s="20">
        <f t="shared" si="11"/>
        <v>60976</v>
      </c>
      <c r="J9" s="28">
        <v>5000</v>
      </c>
      <c r="K9" s="12">
        <f t="shared" si="1"/>
        <v>55976</v>
      </c>
      <c r="L9" s="12">
        <f t="shared" si="2"/>
        <v>0.1</v>
      </c>
      <c r="M9" s="12">
        <f t="shared" si="3"/>
        <v>2520</v>
      </c>
      <c r="N9" s="13">
        <f t="shared" si="4"/>
        <v>3077.6</v>
      </c>
      <c r="O9" s="20">
        <f t="shared" si="12"/>
        <v>2377.9</v>
      </c>
      <c r="P9" s="20">
        <f t="shared" si="5"/>
        <v>699.7</v>
      </c>
      <c r="Q9" s="20">
        <f t="shared" si="6"/>
        <v>14797.3</v>
      </c>
    </row>
    <row r="10" spans="1:17">
      <c r="A10" s="19">
        <v>202309</v>
      </c>
      <c r="B10" s="20">
        <v>20000</v>
      </c>
      <c r="C10" s="21">
        <f t="shared" si="13"/>
        <v>36024</v>
      </c>
      <c r="D10" s="21">
        <f t="shared" si="14"/>
        <v>28000</v>
      </c>
      <c r="E10" s="21">
        <f t="shared" si="15"/>
        <v>160000</v>
      </c>
      <c r="F10" s="21">
        <f t="shared" si="16"/>
        <v>40000</v>
      </c>
      <c r="G10" s="20">
        <f t="shared" si="0"/>
        <v>4503</v>
      </c>
      <c r="H10" s="20">
        <v>3500</v>
      </c>
      <c r="I10" s="20">
        <f t="shared" si="11"/>
        <v>67973</v>
      </c>
      <c r="J10" s="28">
        <v>5000</v>
      </c>
      <c r="K10" s="12">
        <f t="shared" si="1"/>
        <v>62973</v>
      </c>
      <c r="L10" s="12">
        <f t="shared" si="2"/>
        <v>0.1</v>
      </c>
      <c r="M10" s="12">
        <f t="shared" si="3"/>
        <v>2520</v>
      </c>
      <c r="N10" s="13">
        <f t="shared" si="4"/>
        <v>3777.3</v>
      </c>
      <c r="O10" s="20">
        <f t="shared" si="12"/>
        <v>3077.6</v>
      </c>
      <c r="P10" s="20">
        <f t="shared" si="5"/>
        <v>699.7</v>
      </c>
      <c r="Q10" s="20">
        <f t="shared" si="6"/>
        <v>14797.3</v>
      </c>
    </row>
    <row r="11" spans="1:17">
      <c r="A11" s="19">
        <v>202310</v>
      </c>
      <c r="B11" s="20">
        <v>20000</v>
      </c>
      <c r="C11" s="21">
        <f t="shared" si="13"/>
        <v>40527</v>
      </c>
      <c r="D11" s="21">
        <f t="shared" si="14"/>
        <v>31500</v>
      </c>
      <c r="E11" s="21">
        <f t="shared" si="15"/>
        <v>180000</v>
      </c>
      <c r="F11" s="21">
        <f t="shared" si="16"/>
        <v>45000</v>
      </c>
      <c r="G11" s="20">
        <f t="shared" si="0"/>
        <v>4503</v>
      </c>
      <c r="H11" s="20">
        <v>3500</v>
      </c>
      <c r="I11" s="20">
        <f t="shared" si="11"/>
        <v>74970</v>
      </c>
      <c r="J11" s="28">
        <v>5000</v>
      </c>
      <c r="K11" s="12">
        <f t="shared" si="1"/>
        <v>69970</v>
      </c>
      <c r="L11" s="12">
        <f t="shared" si="2"/>
        <v>0.1</v>
      </c>
      <c r="M11" s="12">
        <f t="shared" si="3"/>
        <v>2520</v>
      </c>
      <c r="N11" s="13">
        <f t="shared" si="4"/>
        <v>4477</v>
      </c>
      <c r="O11" s="20">
        <f t="shared" si="12"/>
        <v>3777.3</v>
      </c>
      <c r="P11" s="20">
        <f t="shared" si="5"/>
        <v>699.7</v>
      </c>
      <c r="Q11" s="20">
        <f t="shared" si="6"/>
        <v>14797.3</v>
      </c>
    </row>
    <row r="12" spans="1:17">
      <c r="A12" s="19">
        <v>202311</v>
      </c>
      <c r="B12" s="20">
        <v>20000</v>
      </c>
      <c r="C12" s="21">
        <f t="shared" si="13"/>
        <v>45030</v>
      </c>
      <c r="D12" s="21">
        <f t="shared" si="14"/>
        <v>35000</v>
      </c>
      <c r="E12" s="21">
        <f t="shared" si="15"/>
        <v>200000</v>
      </c>
      <c r="F12" s="21">
        <f t="shared" si="16"/>
        <v>50000</v>
      </c>
      <c r="G12" s="20">
        <f t="shared" si="0"/>
        <v>4503</v>
      </c>
      <c r="H12" s="20">
        <v>3500</v>
      </c>
      <c r="I12" s="20">
        <f t="shared" si="11"/>
        <v>81967</v>
      </c>
      <c r="J12" s="28">
        <v>5000</v>
      </c>
      <c r="K12" s="12">
        <f t="shared" si="1"/>
        <v>76967</v>
      </c>
      <c r="L12" s="12">
        <f t="shared" si="2"/>
        <v>0.1</v>
      </c>
      <c r="M12" s="12">
        <f t="shared" si="3"/>
        <v>2520</v>
      </c>
      <c r="N12" s="13">
        <f t="shared" si="4"/>
        <v>5176.7</v>
      </c>
      <c r="O12" s="20">
        <f t="shared" si="12"/>
        <v>4477</v>
      </c>
      <c r="P12" s="20">
        <f t="shared" si="5"/>
        <v>699.7</v>
      </c>
      <c r="Q12" s="20">
        <f t="shared" si="6"/>
        <v>14797.3</v>
      </c>
    </row>
    <row r="13" spans="1:17">
      <c r="A13" s="19">
        <v>202312</v>
      </c>
      <c r="B13" s="20">
        <v>20000</v>
      </c>
      <c r="C13" s="21">
        <f t="shared" si="13"/>
        <v>49533</v>
      </c>
      <c r="D13" s="21">
        <f t="shared" si="14"/>
        <v>38500</v>
      </c>
      <c r="E13" s="21">
        <f t="shared" si="15"/>
        <v>220000</v>
      </c>
      <c r="F13" s="21">
        <f t="shared" si="16"/>
        <v>55000</v>
      </c>
      <c r="G13" s="20">
        <f t="shared" si="0"/>
        <v>4503</v>
      </c>
      <c r="H13" s="20">
        <v>3500</v>
      </c>
      <c r="I13" s="20">
        <f t="shared" si="11"/>
        <v>88964</v>
      </c>
      <c r="J13" s="28">
        <v>5000</v>
      </c>
      <c r="K13" s="12">
        <f t="shared" si="1"/>
        <v>83964</v>
      </c>
      <c r="L13" s="12">
        <f t="shared" si="2"/>
        <v>0.1</v>
      </c>
      <c r="M13" s="12">
        <f t="shared" si="3"/>
        <v>2520</v>
      </c>
      <c r="N13" s="13">
        <f t="shared" si="4"/>
        <v>5876.4</v>
      </c>
      <c r="O13" s="20">
        <f t="shared" si="12"/>
        <v>5176.7</v>
      </c>
      <c r="P13" s="20">
        <f t="shared" si="5"/>
        <v>699.7</v>
      </c>
      <c r="Q13" s="20">
        <f t="shared" si="6"/>
        <v>14797.3</v>
      </c>
    </row>
    <row r="14" spans="1:17">
      <c r="A14" s="22"/>
      <c r="B14" s="22">
        <f>SUM(B2:B13)</f>
        <v>240000</v>
      </c>
      <c r="C14" s="22">
        <f t="shared" ref="C14:G14" si="17">SUM(C2:C13)</f>
        <v>297198</v>
      </c>
      <c r="D14" s="22">
        <f t="shared" si="17"/>
        <v>231000</v>
      </c>
      <c r="E14" s="22">
        <f t="shared" si="17"/>
        <v>1320000</v>
      </c>
      <c r="F14" s="22">
        <f t="shared" si="17"/>
        <v>330000</v>
      </c>
      <c r="G14" s="22">
        <f t="shared" si="17"/>
        <v>54036</v>
      </c>
      <c r="H14" s="22">
        <f t="shared" ref="H14:I14" si="18">SUM(H2:H13)</f>
        <v>42000</v>
      </c>
      <c r="I14" s="22">
        <f t="shared" si="18"/>
        <v>605766</v>
      </c>
      <c r="J14" s="29"/>
      <c r="K14" s="22">
        <f t="shared" ref="K14:Q14" si="19">SUM(K2:K13)</f>
        <v>545766</v>
      </c>
      <c r="L14" s="22">
        <f t="shared" si="19"/>
        <v>0.85</v>
      </c>
      <c r="M14" s="22">
        <f t="shared" si="19"/>
        <v>17640</v>
      </c>
      <c r="N14" s="22">
        <f t="shared" si="19"/>
        <v>29589.75</v>
      </c>
      <c r="O14" s="22">
        <f t="shared" si="19"/>
        <v>23713.35</v>
      </c>
      <c r="P14" s="22">
        <f t="shared" si="19"/>
        <v>5876.4</v>
      </c>
      <c r="Q14" s="22">
        <f t="shared" si="19"/>
        <v>180087.6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8" sqref="B8"/>
    </sheetView>
  </sheetViews>
  <sheetFormatPr defaultColWidth="9" defaultRowHeight="14.4" outlineLevelCol="6"/>
  <cols>
    <col min="1" max="1" width="11.0648148148148" customWidth="1"/>
    <col min="2" max="2" width="14.6018518518519" customWidth="1"/>
    <col min="3" max="3" width="18" customWidth="1"/>
    <col min="6" max="7" width="11.9259259259259" customWidth="1"/>
  </cols>
  <sheetData>
    <row r="1" ht="15.9" spans="1:7">
      <c r="A1" s="10" t="s">
        <v>17</v>
      </c>
      <c r="B1" s="10" t="s">
        <v>18</v>
      </c>
      <c r="C1" s="11" t="s">
        <v>19</v>
      </c>
      <c r="D1" s="10" t="s">
        <v>11</v>
      </c>
      <c r="E1" s="10" t="s">
        <v>20</v>
      </c>
      <c r="F1" s="10" t="s">
        <v>21</v>
      </c>
      <c r="G1" s="10" t="s">
        <v>22</v>
      </c>
    </row>
    <row r="2" ht="15.15" spans="1:7">
      <c r="A2" s="12"/>
      <c r="B2" s="12"/>
      <c r="C2" s="12">
        <f>ROUND(A2+B2,2)</f>
        <v>0</v>
      </c>
      <c r="D2" s="13">
        <f>IFERROR(LOOKUP(C2/12,{0;3000;12000;25000;35000;55000;80000}+0.01,{0.03;0.1;0.2;0.25;0.3;0.35;0.45}),0.03)</f>
        <v>0.03</v>
      </c>
      <c r="E2" s="13">
        <f>IFERROR(LOOKUP(C2/12,{0;3000;12000;25000;35000;55000;80000}+0.01,{0;210;1410;2660;4410;7160;15160}),0)</f>
        <v>0</v>
      </c>
      <c r="F2" s="13">
        <f t="shared" ref="F2:F11" si="0">IF(ROUND(C2*D2-E2,2)&gt;=0,ROUND(C2*D2-E2,2),0)</f>
        <v>0</v>
      </c>
      <c r="G2" s="14">
        <f>ROUND(C2-F2,2)</f>
        <v>0</v>
      </c>
    </row>
    <row r="3" spans="1:7">
      <c r="A3" s="12"/>
      <c r="B3" s="12"/>
      <c r="C3" s="12">
        <f t="shared" ref="C3:C11" si="1">ROUND(A3+B3,2)</f>
        <v>0</v>
      </c>
      <c r="D3" s="13">
        <f>IFERROR(LOOKUP(C3/12,{0;3000;12000;25000;35000;55000;80000}+0.01,{0.03;0.1;0.2;0.25;0.3;0.35;0.45}),0.03)</f>
        <v>0.03</v>
      </c>
      <c r="E3" s="13">
        <f>IFERROR(LOOKUP(C3/12,{0;3000;12000;25000;35000;55000;80000}+0.01,{0;210;1410;2660;4410;7160;15160}),0)</f>
        <v>0</v>
      </c>
      <c r="F3" s="13">
        <f t="shared" si="0"/>
        <v>0</v>
      </c>
      <c r="G3" s="14">
        <f t="shared" ref="G3:G11" si="2">ROUND(C3-F3,2)</f>
        <v>0</v>
      </c>
    </row>
    <row r="4" spans="1:7">
      <c r="A4" s="12"/>
      <c r="B4" s="12"/>
      <c r="C4" s="12">
        <f t="shared" si="1"/>
        <v>0</v>
      </c>
      <c r="D4" s="13">
        <f>IFERROR(LOOKUP(C4/12,{0;3000;12000;25000;35000;55000;80000}+0.01,{0.03;0.1;0.2;0.25;0.3;0.35;0.45}),0.03)</f>
        <v>0.03</v>
      </c>
      <c r="E4" s="13">
        <f>IFERROR(LOOKUP(C4/12,{0;3000;12000;25000;35000;55000;80000}+0.01,{0;210;1410;2660;4410;7160;15160}),0)</f>
        <v>0</v>
      </c>
      <c r="F4" s="13">
        <f t="shared" si="0"/>
        <v>0</v>
      </c>
      <c r="G4" s="14">
        <f t="shared" si="2"/>
        <v>0</v>
      </c>
    </row>
    <row r="5" spans="1:7">
      <c r="A5" s="12"/>
      <c r="B5" s="12"/>
      <c r="C5" s="12">
        <f t="shared" si="1"/>
        <v>0</v>
      </c>
      <c r="D5" s="13">
        <f>IFERROR(LOOKUP(C5/12,{0;3000;12000;25000;35000;55000;80000}+0.01,{0.03;0.1;0.2;0.25;0.3;0.35;0.45}),0.03)</f>
        <v>0.03</v>
      </c>
      <c r="E5" s="13">
        <f>IFERROR(LOOKUP(C5/12,{0;3000;12000;25000;35000;55000;80000}+0.01,{0;210;1410;2660;4410;7160;15160}),0)</f>
        <v>0</v>
      </c>
      <c r="F5" s="13">
        <f t="shared" si="0"/>
        <v>0</v>
      </c>
      <c r="G5" s="14">
        <f t="shared" si="2"/>
        <v>0</v>
      </c>
    </row>
    <row r="6" spans="1:7">
      <c r="A6" s="12"/>
      <c r="B6" s="12"/>
      <c r="C6" s="12">
        <f t="shared" si="1"/>
        <v>0</v>
      </c>
      <c r="D6" s="13">
        <f>IFERROR(LOOKUP(C6/12,{0;3000;12000;25000;35000;55000;80000}+0.01,{0.03;0.1;0.2;0.25;0.3;0.35;0.45}),0.03)</f>
        <v>0.03</v>
      </c>
      <c r="E6" s="13">
        <f>IFERROR(LOOKUP(C6/12,{0;3000;12000;25000;35000;55000;80000}+0.01,{0;210;1410;2660;4410;7160;15160}),0)</f>
        <v>0</v>
      </c>
      <c r="F6" s="13">
        <f t="shared" si="0"/>
        <v>0</v>
      </c>
      <c r="G6" s="14">
        <f t="shared" si="2"/>
        <v>0</v>
      </c>
    </row>
    <row r="7" spans="1:7">
      <c r="A7" s="12"/>
      <c r="B7" s="12"/>
      <c r="C7" s="12">
        <f t="shared" si="1"/>
        <v>0</v>
      </c>
      <c r="D7" s="13">
        <f>IFERROR(LOOKUP(C7/12,{0;3000;12000;25000;35000;55000;80000}+0.01,{0.03;0.1;0.2;0.25;0.3;0.35;0.45}),0.03)</f>
        <v>0.03</v>
      </c>
      <c r="E7" s="13">
        <f>IFERROR(LOOKUP(C7/12,{0;3000;12000;25000;35000;55000;80000}+0.01,{0;210;1410;2660;4410;7160;15160}),0)</f>
        <v>0</v>
      </c>
      <c r="F7" s="13">
        <f t="shared" si="0"/>
        <v>0</v>
      </c>
      <c r="G7" s="14">
        <f t="shared" si="2"/>
        <v>0</v>
      </c>
    </row>
    <row r="8" spans="1:7">
      <c r="A8" s="12"/>
      <c r="B8" s="12"/>
      <c r="C8" s="12">
        <f t="shared" si="1"/>
        <v>0</v>
      </c>
      <c r="D8" s="13">
        <f>IFERROR(LOOKUP(C8/12,{0;3000;12000;25000;35000;55000;80000}+0.01,{0.03;0.1;0.2;0.25;0.3;0.35;0.45}),0.03)</f>
        <v>0.03</v>
      </c>
      <c r="E8" s="13">
        <f>IFERROR(LOOKUP(C8/12,{0;3000;12000;25000;35000;55000;80000}+0.01,{0;210;1410;2660;4410;7160;15160}),0)</f>
        <v>0</v>
      </c>
      <c r="F8" s="13">
        <f t="shared" si="0"/>
        <v>0</v>
      </c>
      <c r="G8" s="14">
        <f t="shared" si="2"/>
        <v>0</v>
      </c>
    </row>
    <row r="9" spans="1:7">
      <c r="A9" s="12"/>
      <c r="B9" s="12"/>
      <c r="C9" s="12">
        <f t="shared" si="1"/>
        <v>0</v>
      </c>
      <c r="D9" s="13">
        <f>IFERROR(LOOKUP(C9/12,{0;3000;12000;25000;35000;55000;80000}+0.01,{0.03;0.1;0.2;0.25;0.3;0.35;0.45}),0.03)</f>
        <v>0.03</v>
      </c>
      <c r="E9" s="13">
        <f>IFERROR(LOOKUP(C9/12,{0;3000;12000;25000;35000;55000;80000}+0.01,{0;210;1410;2660;4410;7160;15160}),0)</f>
        <v>0</v>
      </c>
      <c r="F9" s="13">
        <f t="shared" si="0"/>
        <v>0</v>
      </c>
      <c r="G9" s="14">
        <f t="shared" si="2"/>
        <v>0</v>
      </c>
    </row>
    <row r="10" spans="1:7">
      <c r="A10" s="12"/>
      <c r="B10" s="12"/>
      <c r="C10" s="12">
        <f t="shared" si="1"/>
        <v>0</v>
      </c>
      <c r="D10" s="13">
        <f>IFERROR(LOOKUP(C10/12,{0;3000;12000;25000;35000;55000;80000}+0.01,{0.03;0.1;0.2;0.25;0.3;0.35;0.45}),0.03)</f>
        <v>0.03</v>
      </c>
      <c r="E10" s="13">
        <f>IFERROR(LOOKUP(C10/12,{0;3000;12000;25000;35000;55000;80000}+0.01,{0;210;1410;2660;4410;7160;15160}),0)</f>
        <v>0</v>
      </c>
      <c r="F10" s="13">
        <f t="shared" si="0"/>
        <v>0</v>
      </c>
      <c r="G10" s="14">
        <f t="shared" si="2"/>
        <v>0</v>
      </c>
    </row>
    <row r="11" spans="1:7">
      <c r="A11" s="12"/>
      <c r="B11" s="12"/>
      <c r="C11" s="12">
        <f t="shared" si="1"/>
        <v>0</v>
      </c>
      <c r="D11" s="13">
        <f>IFERROR(LOOKUP(C11/12,{0;3000;12000;25000;35000;55000;80000}+0.01,{0.03;0.1;0.2;0.25;0.3;0.35;0.45}),0.03)</f>
        <v>0.03</v>
      </c>
      <c r="E11" s="13">
        <f>IFERROR(LOOKUP(C11/12,{0;3000;12000;25000;35000;55000;80000}+0.01,{0;210;1410;2660;4410;7160;15160}),0)</f>
        <v>0</v>
      </c>
      <c r="F11" s="13">
        <f t="shared" si="0"/>
        <v>0</v>
      </c>
      <c r="G11" s="14">
        <f t="shared" si="2"/>
        <v>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E15" sqref="E15"/>
    </sheetView>
  </sheetViews>
  <sheetFormatPr defaultColWidth="9" defaultRowHeight="14.4" outlineLevelRow="3"/>
  <cols>
    <col min="1" max="1" width="17.462962962963" customWidth="1"/>
    <col min="2" max="2" width="22.2037037037037" customWidth="1"/>
    <col min="3" max="3" width="14.7314814814815" customWidth="1"/>
    <col min="4" max="4" width="10.462962962963" hidden="1" customWidth="1"/>
    <col min="5" max="5" width="11.6018518518519" customWidth="1"/>
    <col min="7" max="7" width="12.2685185185185" customWidth="1"/>
    <col min="8" max="8" width="12.0648148148148" customWidth="1"/>
    <col min="9" max="9" width="14.7314814814815" customWidth="1"/>
  </cols>
  <sheetData>
    <row r="1" spans="1:9">
      <c r="A1" s="2" t="s">
        <v>23</v>
      </c>
      <c r="B1" s="2" t="s">
        <v>24</v>
      </c>
      <c r="C1" s="2" t="s">
        <v>10</v>
      </c>
      <c r="D1" s="2" t="s">
        <v>25</v>
      </c>
      <c r="E1" s="3" t="s">
        <v>26</v>
      </c>
      <c r="F1" s="4"/>
      <c r="G1" s="5"/>
      <c r="H1" s="2" t="s">
        <v>27</v>
      </c>
      <c r="I1" s="2" t="s">
        <v>28</v>
      </c>
    </row>
    <row r="2" ht="13.5" customHeight="1" spans="1:9">
      <c r="A2" s="6" t="s">
        <v>29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</row>
    <row r="3" ht="13.5" customHeight="1" spans="1:9">
      <c r="A3" s="7"/>
      <c r="B3" s="7"/>
      <c r="C3" s="7"/>
      <c r="D3" s="7"/>
      <c r="E3" s="7"/>
      <c r="F3" s="7"/>
      <c r="G3" s="7"/>
      <c r="H3" s="7"/>
      <c r="I3" s="7"/>
    </row>
    <row r="4" spans="1:9">
      <c r="A4" s="8">
        <v>800000</v>
      </c>
      <c r="B4" s="9">
        <v>499539</v>
      </c>
      <c r="C4" s="9">
        <f>(A4-B4)</f>
        <v>300461</v>
      </c>
      <c r="D4" s="8"/>
      <c r="E4" s="9">
        <f>C4-D4</f>
        <v>300461</v>
      </c>
      <c r="F4" s="9">
        <f>IF(E4=0,0,IF(E4&lt;36000,0.03,IF(E4&lt;144000,0.1,IF(E4&lt;300000,0.2,IF(E4&lt;420000,0.25,IF(E4&lt;660000,0.3,IF(E4&lt;960000,0.35,0.45)))))))</f>
        <v>0.25</v>
      </c>
      <c r="G4" s="9">
        <f>IF(F4=0,0,IF(F4=0.03,0,IF(F4=0.1,2520,IF(F4=0.2,16920,IF(F4=0.25,31920,IF(F4=0.3,52920,IF(F4=0.35,85920,181920)))))))</f>
        <v>31920</v>
      </c>
      <c r="H4" s="9">
        <f>ROUND((E4*F4-G4),2)</f>
        <v>43195.25</v>
      </c>
      <c r="I4" s="9">
        <f>ROUND(A4-H4,2)</f>
        <v>756804.75</v>
      </c>
    </row>
  </sheetData>
  <mergeCells count="10">
    <mergeCell ref="E1:G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F12" sqref="F12"/>
    </sheetView>
  </sheetViews>
  <sheetFormatPr defaultColWidth="9" defaultRowHeight="14.4" outlineLevelRow="1" outlineLevelCol="2"/>
  <cols>
    <col min="2" max="2" width="16.3333333333333" customWidth="1"/>
    <col min="3" max="3" width="14.6018518518519" customWidth="1"/>
  </cols>
  <sheetData>
    <row r="1" spans="1:3">
      <c r="A1" s="1" t="s">
        <v>38</v>
      </c>
      <c r="B1" s="1" t="s">
        <v>39</v>
      </c>
      <c r="C1" s="1" t="s">
        <v>40</v>
      </c>
    </row>
    <row r="2" spans="1:3">
      <c r="A2" s="1">
        <v>8000</v>
      </c>
      <c r="B2" s="1">
        <f>ROUND(MAX((A2-{0,210,1410,2660,4410,7160,15160})/(1-{3,10,20,25,30,35,45}%),A2),2)</f>
        <v>8655.56</v>
      </c>
      <c r="C2" s="1">
        <f>ROUND(B2/0.8,2)</f>
        <v>10819.45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居民纳税人工资薪金</vt:lpstr>
      <vt:lpstr>年终一次性奖金</vt:lpstr>
      <vt:lpstr>离职补偿</vt:lpstr>
      <vt:lpstr>劳务费倒算（非居民）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Annie진남</cp:lastModifiedBy>
  <dcterms:created xsi:type="dcterms:W3CDTF">2006-09-16T00:00:00Z</dcterms:created>
  <dcterms:modified xsi:type="dcterms:W3CDTF">2024-02-27T08:23:32Z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20E065AE149D41A5B9AC51D9863425E6_13</vt:lpwstr>
  </property>
  <property fmtid="{D5CDD505-2E9C-101B-9397-08002B2CF9AE}" pid="3" name="KSOProductBuildVer">
    <vt:lpwstr>2052-12.1.0.16120</vt:lpwstr>
  </property>
</Properties>
</file>